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Bordro" sheetId="9" r:id="rId1"/>
    <sheet name="Bordro Arayüzü2" sheetId="3" state="hidden" r:id="rId2"/>
  </sheets>
  <definedNames>
    <definedName name="_xlnm.Print_Area" localSheetId="0">Bordro!$A$1:$I$48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9" l="1"/>
  <c r="H31" i="9" s="1"/>
  <c r="F30" i="9"/>
  <c r="H30" i="9" s="1"/>
  <c r="F29" i="9"/>
  <c r="H29" i="9" s="1"/>
  <c r="F28" i="9"/>
  <c r="H28" i="9" s="1"/>
  <c r="F27" i="9"/>
  <c r="H27" i="9" s="1"/>
  <c r="F26" i="9"/>
  <c r="H26" i="9" s="1"/>
  <c r="F25" i="9"/>
  <c r="H25" i="9" s="1"/>
  <c r="F24" i="9"/>
  <c r="H24" i="9" s="1"/>
  <c r="F23" i="9"/>
  <c r="H23" i="9" s="1"/>
  <c r="F22" i="9"/>
  <c r="H22" i="9" s="1"/>
  <c r="F21" i="9"/>
  <c r="H21" i="9" s="1"/>
  <c r="F20" i="9"/>
  <c r="H20" i="9" s="1"/>
  <c r="F19" i="9"/>
  <c r="H19" i="9" s="1"/>
  <c r="F18" i="9"/>
  <c r="H18" i="9" s="1"/>
  <c r="F17" i="9"/>
  <c r="H17" i="9" s="1"/>
  <c r="F16" i="9"/>
  <c r="H16" i="9" s="1"/>
  <c r="F15" i="9"/>
  <c r="H15" i="9" s="1"/>
  <c r="F14" i="9"/>
  <c r="H14" i="9" s="1"/>
  <c r="F13" i="9"/>
  <c r="C4" i="9"/>
  <c r="B33" i="9" l="1"/>
  <c r="G13" i="9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H13" i="9"/>
  <c r="B35" i="9" s="1"/>
  <c r="B34" i="9" l="1"/>
  <c r="B36" i="9" s="1"/>
  <c r="B37" i="9" s="1"/>
  <c r="I13" i="9"/>
  <c r="G1" i="3" l="1"/>
  <c r="B8" i="3" l="1"/>
  <c r="B13" i="3" l="1"/>
</calcChain>
</file>

<file path=xl/sharedStrings.xml><?xml version="1.0" encoding="utf-8"?>
<sst xmlns="http://schemas.openxmlformats.org/spreadsheetml/2006/main" count="71" uniqueCount="61">
  <si>
    <t>T.C. Kimlik No</t>
  </si>
  <si>
    <t>Adı Soyadı</t>
  </si>
  <si>
    <t>Okulu</t>
  </si>
  <si>
    <t>Ek Ders Tipini Seç</t>
  </si>
  <si>
    <t>Kodu</t>
  </si>
  <si>
    <t xml:space="preserve">Gündüz </t>
  </si>
  <si>
    <t xml:space="preserve">Gece </t>
  </si>
  <si>
    <t>%25 Fazla Gündüz</t>
  </si>
  <si>
    <t>%25 Fazla Gece</t>
  </si>
  <si>
    <t xml:space="preserve">Belleticilik </t>
  </si>
  <si>
    <t xml:space="preserve">Sınav Görevi </t>
  </si>
  <si>
    <t xml:space="preserve">Egzersiz </t>
  </si>
  <si>
    <t xml:space="preserve">Hizmet İçi </t>
  </si>
  <si>
    <t>Ekders Yer.Geç.Gör. - Gündüz</t>
  </si>
  <si>
    <t xml:space="preserve">Ekders Yer.Geç.Gör. - Gece </t>
  </si>
  <si>
    <t xml:space="preserve">Ekders Yer.Geç.Gör. - %25 Gündüz </t>
  </si>
  <si>
    <t xml:space="preserve">Ekders Yer.Geç.Gör. - %25 Gece </t>
  </si>
  <si>
    <t xml:space="preserve">Takviye Kursu (gündüz) </t>
  </si>
  <si>
    <t xml:space="preserve">Takviye Kursu (gece) </t>
  </si>
  <si>
    <t>Belleticilik %25 Fazla</t>
  </si>
  <si>
    <t xml:space="preserve">Nöbet Ücreti </t>
  </si>
  <si>
    <t>Nöbet Ücreti % 25 Fazla</t>
  </si>
  <si>
    <t>İYEP-Gündüz</t>
  </si>
  <si>
    <t>Dönem Seç</t>
  </si>
  <si>
    <t>Vergi Dilimini Seç</t>
  </si>
  <si>
    <t>Hakediş Toplamı</t>
  </si>
  <si>
    <t>Kesinti Toplamı (GV+DV)</t>
  </si>
  <si>
    <t>Net İade Etmesi Gereken Tutar</t>
  </si>
  <si>
    <t>Eğitim Durumu</t>
  </si>
  <si>
    <t>15 Temmuz Şehitleri Ortaokulu</t>
  </si>
  <si>
    <t>Mahmut YILDIZ</t>
  </si>
  <si>
    <t>Yıl</t>
  </si>
  <si>
    <t>Fazla Ödenen Saat</t>
  </si>
  <si>
    <t>2.Dönem (Temmuz-Aralık)</t>
  </si>
  <si>
    <t>Lisans</t>
  </si>
  <si>
    <t>Ek Ders Veri Tipi</t>
  </si>
  <si>
    <t>Normal</t>
  </si>
  <si>
    <t>Ait Olduğu Yıl</t>
  </si>
  <si>
    <t>Toplam Tutar
     (Brüt)</t>
  </si>
  <si>
    <t>Aylık Katsayı</t>
  </si>
  <si>
    <t>Gelir Vergisi Kesintisi</t>
  </si>
  <si>
    <t>Net Tutar</t>
  </si>
  <si>
    <t>Kurumu/Okulu</t>
  </si>
  <si>
    <t>EK DERS İADE BORDROSU</t>
  </si>
  <si>
    <t>Zararın Oluştuğu Tarih</t>
  </si>
  <si>
    <t>Düzenleyen</t>
  </si>
  <si>
    <t>Müdür Yardımcısı</t>
  </si>
  <si>
    <t>Onay</t>
  </si>
  <si>
    <t>Okul Müdürü</t>
  </si>
  <si>
    <t>Gelir Vergisi Kesinti Toplamı</t>
  </si>
  <si>
    <t>Kesinti Toplamı (Gelir+Damga)</t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</si>
  <si>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Vergi Dilimi</t>
    </r>
  </si>
  <si>
    <t>İYEP-Gece</t>
  </si>
  <si>
    <t>Yüksek Lisans (%7)</t>
  </si>
  <si>
    <t>Doktora (%20)</t>
  </si>
  <si>
    <t>*Vergi diliminin yanlış seçimi hatalı hesaplanmaya neden olur.</t>
  </si>
  <si>
    <t>Damga Vergisi Kesintisi (‰759)</t>
  </si>
  <si>
    <r>
      <t xml:space="preserve">Damga Vergisi Kesinti Toplamı </t>
    </r>
    <r>
      <rPr>
        <sz val="9"/>
        <color rgb="FFFF0000"/>
        <rFont val="Calibri"/>
        <family val="2"/>
        <charset val="162"/>
        <scheme val="minor"/>
      </rPr>
      <t>(‰759)</t>
    </r>
  </si>
  <si>
    <t>Aaaa BBBBBBBBB</t>
  </si>
  <si>
    <t>Aaaaa BBBBBBBBBB</t>
  </si>
  <si>
    <t>Aaaaa BBBBBBBBBBBB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</si>
</sst>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i/>
      <sz val="7.5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2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/>
    </xf>
    <xf numFmtId="2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textRotation="90" wrapText="1"/>
    </xf>
    <xf numFmtId="0" fontId="9" fillId="0" borderId="0" xfId="0" applyFont="1"/>
    <xf numFmtId="2" fontId="0" fillId="0" borderId="1" xfId="0" applyNumberForma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9" fontId="0" fillId="0" borderId="1" xfId="0" applyNumberForma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topLeftCell="A25" workbookViewId="0">
      <selection activeCell="L12" sqref="L12"/>
    </sheetView>
  </sheetViews>
  <sheetFormatPr defaultRowHeight="15" x14ac:dyDescent="0.25"/>
  <cols>
    <col min="1" max="1" width="33.85546875" customWidth="1"/>
    <col min="2" max="2" width="28.85546875" bestFit="1" customWidth="1"/>
    <col min="3" max="5" width="5.7109375" customWidth="1"/>
    <col min="6" max="9" width="10.7109375" customWidth="1"/>
  </cols>
  <sheetData>
    <row r="1" spans="1:9" s="14" customFormat="1" ht="33.75" customHeight="1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2" t="s">
        <v>42</v>
      </c>
      <c r="B2" s="34" t="s">
        <v>29</v>
      </c>
    </row>
    <row r="3" spans="1:9" x14ac:dyDescent="0.25">
      <c r="A3" s="2" t="s">
        <v>1</v>
      </c>
      <c r="B3" s="34" t="s">
        <v>58</v>
      </c>
    </row>
    <row r="4" spans="1:9" x14ac:dyDescent="0.25">
      <c r="A4" s="2" t="s">
        <v>0</v>
      </c>
      <c r="B4" s="35">
        <v>11111111111</v>
      </c>
      <c r="C4" s="33" t="str">
        <f>IF(LEN(B4)=11,"","Vatandaşlık numaranızı gözden geçiriniz!")</f>
        <v/>
      </c>
      <c r="D4" s="30"/>
    </row>
    <row r="5" spans="1:9" x14ac:dyDescent="0.25">
      <c r="A5" s="2" t="s">
        <v>28</v>
      </c>
      <c r="B5" s="34" t="s">
        <v>34</v>
      </c>
    </row>
    <row r="6" spans="1:9" ht="15" customHeight="1" x14ac:dyDescent="0.25">
      <c r="A6" s="26" t="s">
        <v>51</v>
      </c>
      <c r="B6" s="36">
        <v>0.15</v>
      </c>
      <c r="C6" s="22"/>
      <c r="D6" s="23"/>
      <c r="E6" s="23"/>
      <c r="F6" s="23"/>
      <c r="G6" s="23"/>
      <c r="H6" s="23"/>
      <c r="I6" s="23"/>
    </row>
    <row r="7" spans="1:9" x14ac:dyDescent="0.25">
      <c r="A7" s="6"/>
      <c r="B7" s="4"/>
      <c r="C7" s="21"/>
      <c r="D7" s="21"/>
      <c r="E7" s="21"/>
      <c r="F7" s="25"/>
      <c r="G7" s="21"/>
      <c r="H7" s="21"/>
      <c r="I7" s="21"/>
    </row>
    <row r="8" spans="1:9" ht="15" customHeight="1" x14ac:dyDescent="0.25">
      <c r="A8" s="3" t="s">
        <v>37</v>
      </c>
      <c r="B8" s="37">
        <v>2024</v>
      </c>
    </row>
    <row r="9" spans="1:9" x14ac:dyDescent="0.25">
      <c r="A9" s="3" t="s">
        <v>44</v>
      </c>
      <c r="B9" s="38">
        <v>45292</v>
      </c>
    </row>
    <row r="10" spans="1:9" x14ac:dyDescent="0.25">
      <c r="A10" s="3" t="s">
        <v>39</v>
      </c>
      <c r="B10" s="35">
        <v>0.76087099999999996</v>
      </c>
    </row>
    <row r="11" spans="1:9" x14ac:dyDescent="0.25">
      <c r="A11" s="1"/>
      <c r="B11" s="18"/>
      <c r="D11" s="1"/>
      <c r="E11" s="1"/>
      <c r="F11" s="19"/>
      <c r="G11" s="19"/>
      <c r="H11" s="19"/>
      <c r="I11" s="19"/>
    </row>
    <row r="12" spans="1:9" ht="160.5" customHeight="1" x14ac:dyDescent="0.25">
      <c r="A12" s="20" t="s">
        <v>35</v>
      </c>
      <c r="B12" s="20" t="s">
        <v>4</v>
      </c>
      <c r="C12" s="13" t="s">
        <v>36</v>
      </c>
      <c r="D12" s="27" t="s">
        <v>53</v>
      </c>
      <c r="E12" s="27" t="s">
        <v>54</v>
      </c>
      <c r="F12" s="15" t="s">
        <v>38</v>
      </c>
      <c r="G12" s="16" t="s">
        <v>40</v>
      </c>
      <c r="H12" s="29" t="s">
        <v>56</v>
      </c>
      <c r="I12" s="16" t="s">
        <v>41</v>
      </c>
    </row>
    <row r="13" spans="1:9" x14ac:dyDescent="0.25">
      <c r="A13" s="3" t="s">
        <v>5</v>
      </c>
      <c r="B13" s="20">
        <v>101</v>
      </c>
      <c r="C13" s="39">
        <v>1</v>
      </c>
      <c r="D13" s="40"/>
      <c r="E13" s="40"/>
      <c r="F13" s="31">
        <f>SUM(IF(C13="",0,PRODUCT(C13,$B$10,140)),IF(D13="",0,SUM(PRODUCT(D13,$B$10,140),PRODUCT(D13,$B$10,140,7%))),IF(E13="",0,SUM(PRODUCT(E13,$B$10,140),PRODUCT(E13,$B$10,140,20%))))</f>
        <v>106.52194</v>
      </c>
      <c r="G13" s="31">
        <f>PRODUCT(F13,$B$6)</f>
        <v>15.978290999999999</v>
      </c>
      <c r="H13" s="31">
        <f>PRODUCT(F13,0.00759)</f>
        <v>0.80850152460000002</v>
      </c>
      <c r="I13" s="31">
        <f>F13-SUM(G13:H13)</f>
        <v>89.735147475399998</v>
      </c>
    </row>
    <row r="14" spans="1:9" x14ac:dyDescent="0.25">
      <c r="A14" s="3" t="s">
        <v>6</v>
      </c>
      <c r="B14" s="20">
        <v>102</v>
      </c>
      <c r="C14" s="39"/>
      <c r="D14" s="39"/>
      <c r="E14" s="39"/>
      <c r="F14" s="31">
        <f>SUM(IF(C14="",0,PRODUCT(C14,$B$10,150)),IF(D14="",0,SUM(PRODUCT(D14,$B$10,150),PRODUCT(D14,$B$10,150,7%))),IF(E14="",0,SUM(PRODUCT(E14,$B$10,150),PRODUCT(E14,$B$10,150,20%))))</f>
        <v>0</v>
      </c>
      <c r="G14" s="31">
        <f t="shared" ref="G14:G31" si="0">PRODUCT(F14,$B$6)</f>
        <v>0</v>
      </c>
      <c r="H14" s="31">
        <f t="shared" ref="H14:H31" si="1">PRODUCT(F14,0.00759)</f>
        <v>0</v>
      </c>
      <c r="I14" s="31">
        <f t="shared" ref="I14:I31" si="2">F14-SUM(G14:H14)</f>
        <v>0</v>
      </c>
    </row>
    <row r="15" spans="1:9" x14ac:dyDescent="0.25">
      <c r="A15" s="3" t="s">
        <v>7</v>
      </c>
      <c r="B15" s="20">
        <v>103</v>
      </c>
      <c r="C15" s="39"/>
      <c r="D15" s="39"/>
      <c r="E15" s="39"/>
      <c r="F15" s="31">
        <f>SUM(IF(C15="",0,SUM(PRODUCT(C15,$B$10,140),PRODUCT(C15,$B$10,140,25%))),IF(D15="",0,SUM(PRODUCT(D15,$B$10,140),PRODUCT(D15,$B$10,140,25%),SUM(PRODUCT(D15,$B$10,140),PRODUCT(D15,$B$10,140,25%))*7%)),IF(E15="",0,SUM(PRODUCT(E15,$B$10,140),PRODUCT(E15,$B$10,140,25%),SUM(PRODUCT(E15,$B$10,140),PRODUCT(E15,$B$10,140,25%))*20%)))</f>
        <v>0</v>
      </c>
      <c r="G15" s="31">
        <f t="shared" si="0"/>
        <v>0</v>
      </c>
      <c r="H15" s="31">
        <f t="shared" si="1"/>
        <v>0</v>
      </c>
      <c r="I15" s="31">
        <f t="shared" si="2"/>
        <v>0</v>
      </c>
    </row>
    <row r="16" spans="1:9" x14ac:dyDescent="0.25">
      <c r="A16" s="3" t="s">
        <v>8</v>
      </c>
      <c r="B16" s="20">
        <v>104</v>
      </c>
      <c r="C16" s="39"/>
      <c r="D16" s="39"/>
      <c r="E16" s="39"/>
      <c r="F16" s="31">
        <f>SUM(IF(C16="",0,SUM(PRODUCT(C16,$B$10,150),PRODUCT(C16,$B$10,150,25%))),IF(D16="",0,SUM(PRODUCT(D16,$B$10,150),PRODUCT(D16,$B$10,150,25%),SUM(PRODUCT(D16,$B$10,150),PRODUCT(D16,$B$10,150,25%))*7%)),IF(E16="",0,SUM(PRODUCT(E16,$B$10,150),PRODUCT(E16,$B$10,150,25%),SUM(PRODUCT(E16,$B$10,150),PRODUCT(E16,$B$10,150,25%))*20%)))</f>
        <v>0</v>
      </c>
      <c r="G16" s="31">
        <f t="shared" si="0"/>
        <v>0</v>
      </c>
      <c r="H16" s="31">
        <f t="shared" si="1"/>
        <v>0</v>
      </c>
      <c r="I16" s="31">
        <f t="shared" si="2"/>
        <v>0</v>
      </c>
    </row>
    <row r="17" spans="1:9" x14ac:dyDescent="0.25">
      <c r="A17" s="3" t="s">
        <v>9</v>
      </c>
      <c r="B17" s="20">
        <v>106</v>
      </c>
      <c r="C17" s="39"/>
      <c r="D17" s="41"/>
      <c r="E17" s="41"/>
      <c r="F17" s="31">
        <f>IF(C17="",0,PRODUCT(C17,$B$10,140))</f>
        <v>0</v>
      </c>
      <c r="G17" s="31">
        <f t="shared" si="0"/>
        <v>0</v>
      </c>
      <c r="H17" s="31">
        <f t="shared" si="1"/>
        <v>0</v>
      </c>
      <c r="I17" s="31">
        <f t="shared" si="2"/>
        <v>0</v>
      </c>
    </row>
    <row r="18" spans="1:9" x14ac:dyDescent="0.25">
      <c r="A18" s="3" t="s">
        <v>10</v>
      </c>
      <c r="B18" s="20">
        <v>107</v>
      </c>
      <c r="C18" s="39"/>
      <c r="D18" s="41"/>
      <c r="E18" s="41"/>
      <c r="F18" s="31">
        <f>IF(C18="",0,PRODUCT(C18,$B$10,140))</f>
        <v>0</v>
      </c>
      <c r="G18" s="31">
        <f t="shared" si="0"/>
        <v>0</v>
      </c>
      <c r="H18" s="31">
        <f t="shared" si="1"/>
        <v>0</v>
      </c>
      <c r="I18" s="31">
        <f t="shared" si="2"/>
        <v>0</v>
      </c>
    </row>
    <row r="19" spans="1:9" x14ac:dyDescent="0.25">
      <c r="A19" s="3" t="s">
        <v>11</v>
      </c>
      <c r="B19" s="20">
        <v>108</v>
      </c>
      <c r="C19" s="39"/>
      <c r="D19" s="41"/>
      <c r="E19" s="41"/>
      <c r="F19" s="31">
        <f>IF(C19="",0,PRODUCT(C19,$B$10,140))</f>
        <v>0</v>
      </c>
      <c r="G19" s="31">
        <f t="shared" si="0"/>
        <v>0</v>
      </c>
      <c r="H19" s="31">
        <f t="shared" si="1"/>
        <v>0</v>
      </c>
      <c r="I19" s="31">
        <f t="shared" si="2"/>
        <v>0</v>
      </c>
    </row>
    <row r="20" spans="1:9" x14ac:dyDescent="0.25">
      <c r="A20" s="3" t="s">
        <v>12</v>
      </c>
      <c r="B20" s="20">
        <v>109</v>
      </c>
      <c r="C20" s="39"/>
      <c r="D20" s="41"/>
      <c r="E20" s="41"/>
      <c r="F20" s="31">
        <f>IF(C20="",0,PRODUCT(C20,$B$10,140))</f>
        <v>0</v>
      </c>
      <c r="G20" s="31">
        <f t="shared" si="0"/>
        <v>0</v>
      </c>
      <c r="H20" s="31">
        <f t="shared" si="1"/>
        <v>0</v>
      </c>
      <c r="I20" s="31">
        <f t="shared" si="2"/>
        <v>0</v>
      </c>
    </row>
    <row r="21" spans="1:9" x14ac:dyDescent="0.25">
      <c r="A21" s="3" t="s">
        <v>13</v>
      </c>
      <c r="B21" s="20">
        <v>110</v>
      </c>
      <c r="C21" s="39"/>
      <c r="D21" s="41"/>
      <c r="E21" s="41"/>
      <c r="F21" s="31">
        <f>IF(C21="",0,PRODUCT(C21,$B$10,140))</f>
        <v>0</v>
      </c>
      <c r="G21" s="31">
        <f t="shared" si="0"/>
        <v>0</v>
      </c>
      <c r="H21" s="31">
        <f t="shared" si="1"/>
        <v>0</v>
      </c>
      <c r="I21" s="31">
        <f t="shared" si="2"/>
        <v>0</v>
      </c>
    </row>
    <row r="22" spans="1:9" x14ac:dyDescent="0.25">
      <c r="A22" s="3" t="s">
        <v>14</v>
      </c>
      <c r="B22" s="20">
        <v>111</v>
      </c>
      <c r="C22" s="39"/>
      <c r="D22" s="41"/>
      <c r="E22" s="41"/>
      <c r="F22" s="31">
        <f>IF(C22="",0,PRODUCT(C22,$B$10,150))</f>
        <v>0</v>
      </c>
      <c r="G22" s="31">
        <f t="shared" si="0"/>
        <v>0</v>
      </c>
      <c r="H22" s="31">
        <f t="shared" si="1"/>
        <v>0</v>
      </c>
      <c r="I22" s="31">
        <f t="shared" si="2"/>
        <v>0</v>
      </c>
    </row>
    <row r="23" spans="1:9" x14ac:dyDescent="0.25">
      <c r="A23" s="3" t="s">
        <v>15</v>
      </c>
      <c r="B23" s="20">
        <v>112</v>
      </c>
      <c r="C23" s="39"/>
      <c r="D23" s="41"/>
      <c r="E23" s="41"/>
      <c r="F23" s="31">
        <f>SUM(IF(C23="",0,SUM(PRODUCT(C23,$B$10,140),PRODUCT(C23,$B$10,140,25%))))</f>
        <v>0</v>
      </c>
      <c r="G23" s="31">
        <f t="shared" si="0"/>
        <v>0</v>
      </c>
      <c r="H23" s="31">
        <f t="shared" si="1"/>
        <v>0</v>
      </c>
      <c r="I23" s="31">
        <f t="shared" si="2"/>
        <v>0</v>
      </c>
    </row>
    <row r="24" spans="1:9" x14ac:dyDescent="0.25">
      <c r="A24" s="3" t="s">
        <v>16</v>
      </c>
      <c r="B24" s="20">
        <v>113</v>
      </c>
      <c r="C24" s="39"/>
      <c r="D24" s="41"/>
      <c r="E24" s="41"/>
      <c r="F24" s="31">
        <f>SUM(IF(C24="",0,SUM(PRODUCT(C24,$B$10,150),PRODUCT(C24,$B$10,150,25%))))</f>
        <v>0</v>
      </c>
      <c r="G24" s="31">
        <f t="shared" si="0"/>
        <v>0</v>
      </c>
      <c r="H24" s="31">
        <f t="shared" si="1"/>
        <v>0</v>
      </c>
      <c r="I24" s="31">
        <f t="shared" si="2"/>
        <v>0</v>
      </c>
    </row>
    <row r="25" spans="1:9" x14ac:dyDescent="0.25">
      <c r="A25" s="3" t="s">
        <v>17</v>
      </c>
      <c r="B25" s="20">
        <v>116</v>
      </c>
      <c r="C25" s="39"/>
      <c r="D25" s="39"/>
      <c r="E25" s="39"/>
      <c r="F25" s="31">
        <f>SUM(IF(C25="",0,PRODUCT(C25,$B$10,140,2)),IF(D25="",0,SUM(PRODUCT(D25,$B$10,140,2),PRODUCT(D25,$B$10,140,7%))),IF(E25="",0,SUM(PRODUCT(E25,$B$10,140,2),PRODUCT(E25,$B$10,140,20%))))</f>
        <v>0</v>
      </c>
      <c r="G25" s="31">
        <f t="shared" si="0"/>
        <v>0</v>
      </c>
      <c r="H25" s="31">
        <f t="shared" si="1"/>
        <v>0</v>
      </c>
      <c r="I25" s="31">
        <f t="shared" si="2"/>
        <v>0</v>
      </c>
    </row>
    <row r="26" spans="1:9" x14ac:dyDescent="0.25">
      <c r="A26" s="3" t="s">
        <v>18</v>
      </c>
      <c r="B26" s="20">
        <v>117</v>
      </c>
      <c r="C26" s="39"/>
      <c r="D26" s="39"/>
      <c r="E26" s="39"/>
      <c r="F26" s="31">
        <f>SUM(IF(C26="",0,PRODUCT(C26,$B$10,150,2)),IF(D26="",0,SUM(PRODUCT(D26,$B$10,150,2),PRODUCT(D26,$B$10,150,7%))),IF(E26="",0,SUM(PRODUCT(E26,$B$10,150,2),PRODUCT(E26,$B$10,150,20%))))</f>
        <v>0</v>
      </c>
      <c r="G26" s="31">
        <f t="shared" si="0"/>
        <v>0</v>
      </c>
      <c r="H26" s="31">
        <f t="shared" si="1"/>
        <v>0</v>
      </c>
      <c r="I26" s="31">
        <f t="shared" si="2"/>
        <v>0</v>
      </c>
    </row>
    <row r="27" spans="1:9" x14ac:dyDescent="0.25">
      <c r="A27" s="3" t="s">
        <v>19</v>
      </c>
      <c r="B27" s="20">
        <v>118</v>
      </c>
      <c r="C27" s="39"/>
      <c r="D27" s="41"/>
      <c r="E27" s="41"/>
      <c r="F27" s="31">
        <f>SUM(IF(C27="",0,SUM(PRODUCT(C27,$B$10,140),PRODUCT(C27,$B$10,140,25%))))</f>
        <v>0</v>
      </c>
      <c r="G27" s="31">
        <f t="shared" si="0"/>
        <v>0</v>
      </c>
      <c r="H27" s="31">
        <f t="shared" si="1"/>
        <v>0</v>
      </c>
      <c r="I27" s="31">
        <f t="shared" si="2"/>
        <v>0</v>
      </c>
    </row>
    <row r="28" spans="1:9" x14ac:dyDescent="0.25">
      <c r="A28" s="3" t="s">
        <v>20</v>
      </c>
      <c r="B28" s="20">
        <v>119</v>
      </c>
      <c r="C28" s="39"/>
      <c r="D28" s="41"/>
      <c r="E28" s="41"/>
      <c r="F28" s="31">
        <f>IF(C28="",0,PRODUCT(C28,$B$10,140))</f>
        <v>0</v>
      </c>
      <c r="G28" s="31">
        <f t="shared" si="0"/>
        <v>0</v>
      </c>
      <c r="H28" s="31">
        <f t="shared" si="1"/>
        <v>0</v>
      </c>
      <c r="I28" s="31">
        <f t="shared" si="2"/>
        <v>0</v>
      </c>
    </row>
    <row r="29" spans="1:9" x14ac:dyDescent="0.25">
      <c r="A29" s="3" t="s">
        <v>21</v>
      </c>
      <c r="B29" s="20">
        <v>121</v>
      </c>
      <c r="C29" s="39"/>
      <c r="D29" s="41"/>
      <c r="E29" s="41"/>
      <c r="F29" s="31">
        <f>SUM(IF(C29="",0,SUM(PRODUCT(C29,$B$10,140),PRODUCT(C29,$B$10,140,25%))))</f>
        <v>0</v>
      </c>
      <c r="G29" s="31">
        <f t="shared" si="0"/>
        <v>0</v>
      </c>
      <c r="H29" s="31">
        <f t="shared" si="1"/>
        <v>0</v>
      </c>
      <c r="I29" s="31">
        <f t="shared" si="2"/>
        <v>0</v>
      </c>
    </row>
    <row r="30" spans="1:9" x14ac:dyDescent="0.25">
      <c r="A30" s="3" t="s">
        <v>22</v>
      </c>
      <c r="B30" s="20">
        <v>122</v>
      </c>
      <c r="C30" s="39"/>
      <c r="D30" s="39"/>
      <c r="E30" s="39"/>
      <c r="F30" s="31">
        <f>SUM(IF(C30="",0,PRODUCT(C30,$B$10,140)),IF(D30="",0,SUM(PRODUCT(D30,$B$10,140),PRODUCT(D30,$B$10,140,7%))),IF(E30="",0,SUM(PRODUCT(E30,$B$10,140),PRODUCT(E30,$B$10,140,20%))))</f>
        <v>0</v>
      </c>
      <c r="G30" s="31">
        <f t="shared" si="0"/>
        <v>0</v>
      </c>
      <c r="H30" s="31">
        <f t="shared" si="1"/>
        <v>0</v>
      </c>
      <c r="I30" s="31">
        <f t="shared" si="2"/>
        <v>0</v>
      </c>
    </row>
    <row r="31" spans="1:9" x14ac:dyDescent="0.25">
      <c r="A31" s="3" t="s">
        <v>52</v>
      </c>
      <c r="B31" s="20">
        <v>123</v>
      </c>
      <c r="C31" s="39"/>
      <c r="D31" s="39"/>
      <c r="E31" s="39"/>
      <c r="F31" s="31">
        <f>SUM(IF(C31="",0,PRODUCT(C31,$B$10,150)),IF(D31="",0,SUM(PRODUCT(D31,$B$10,150),PRODUCT(D31,$B$10,150,7%))),IF(E31="",0,SUM(PRODUCT(E31,$B$10,150),PRODUCT(E31,$B$10,150,20%))))</f>
        <v>0</v>
      </c>
      <c r="G31" s="31">
        <f t="shared" si="0"/>
        <v>0</v>
      </c>
      <c r="H31" s="31">
        <f t="shared" si="1"/>
        <v>0</v>
      </c>
      <c r="I31" s="31">
        <f t="shared" si="2"/>
        <v>0</v>
      </c>
    </row>
    <row r="32" spans="1:9" x14ac:dyDescent="0.25">
      <c r="A32" s="8"/>
      <c r="B32" s="6"/>
    </row>
    <row r="33" spans="1:9" x14ac:dyDescent="0.25">
      <c r="A33" s="3" t="s">
        <v>25</v>
      </c>
      <c r="B33" s="31">
        <f>SUM(F13:F31)</f>
        <v>106.52194</v>
      </c>
    </row>
    <row r="34" spans="1:9" x14ac:dyDescent="0.25">
      <c r="A34" s="3" t="s">
        <v>49</v>
      </c>
      <c r="B34" s="31">
        <f>SUM(G13:G31)</f>
        <v>15.978290999999999</v>
      </c>
    </row>
    <row r="35" spans="1:9" x14ac:dyDescent="0.25">
      <c r="A35" s="3" t="s">
        <v>57</v>
      </c>
      <c r="B35" s="31">
        <f>SUM(H13:H31)</f>
        <v>0.80850152460000002</v>
      </c>
    </row>
    <row r="36" spans="1:9" x14ac:dyDescent="0.25">
      <c r="A36" s="3" t="s">
        <v>50</v>
      </c>
      <c r="B36" s="31">
        <f>SUM(B34:B35)</f>
        <v>16.786792524599999</v>
      </c>
    </row>
    <row r="37" spans="1:9" s="24" customFormat="1" ht="34.5" customHeight="1" x14ac:dyDescent="0.25">
      <c r="A37" s="28" t="s">
        <v>27</v>
      </c>
      <c r="B37" s="32">
        <f>B33-B36</f>
        <v>89.735147475399998</v>
      </c>
    </row>
    <row r="38" spans="1:9" x14ac:dyDescent="0.25">
      <c r="A38" s="4"/>
      <c r="B38" s="17"/>
    </row>
    <row r="39" spans="1:9" x14ac:dyDescent="0.25">
      <c r="A39" s="8" t="s">
        <v>55</v>
      </c>
      <c r="B39" s="17"/>
    </row>
    <row r="40" spans="1:9" x14ac:dyDescent="0.25">
      <c r="A40" s="4"/>
      <c r="B40" s="17"/>
    </row>
    <row r="41" spans="1:9" x14ac:dyDescent="0.25">
      <c r="A41" s="4"/>
      <c r="B41" s="17"/>
    </row>
    <row r="42" spans="1:9" x14ac:dyDescent="0.25">
      <c r="A42" s="4"/>
      <c r="B42" s="17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17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2" t="s">
        <v>45</v>
      </c>
      <c r="B45" s="42"/>
      <c r="C45" s="4"/>
      <c r="D45" s="4"/>
      <c r="E45" s="4"/>
      <c r="F45" s="4"/>
      <c r="G45" s="42" t="s">
        <v>47</v>
      </c>
      <c r="H45" s="42"/>
      <c r="I45" s="42"/>
    </row>
    <row r="46" spans="1:9" x14ac:dyDescent="0.25">
      <c r="A46" s="42"/>
      <c r="B46" s="42"/>
      <c r="C46" s="4"/>
      <c r="D46" s="4"/>
      <c r="E46" s="4"/>
      <c r="F46" s="4"/>
      <c r="G46" s="44">
        <v>45638</v>
      </c>
      <c r="H46" s="44"/>
      <c r="I46" s="44"/>
    </row>
    <row r="47" spans="1:9" x14ac:dyDescent="0.25">
      <c r="A47" s="45" t="s">
        <v>59</v>
      </c>
      <c r="B47" s="45"/>
      <c r="C47" s="4"/>
      <c r="D47" s="4"/>
      <c r="E47" s="4"/>
      <c r="F47" s="4"/>
      <c r="G47" s="45" t="s">
        <v>60</v>
      </c>
      <c r="H47" s="45"/>
      <c r="I47" s="45"/>
    </row>
    <row r="48" spans="1:9" x14ac:dyDescent="0.25">
      <c r="A48" s="42" t="s">
        <v>46</v>
      </c>
      <c r="B48" s="42"/>
      <c r="C48" s="4"/>
      <c r="D48" s="4"/>
      <c r="E48" s="4"/>
      <c r="F48" s="4"/>
      <c r="G48" s="42" t="s">
        <v>48</v>
      </c>
      <c r="H48" s="42"/>
      <c r="I48" s="42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</sheetData>
  <sheetProtection algorithmName="SHA-512" hashValue="2k7/LesgeIySYe6rEo++5I4I68hXoFllhia/yid1MRAq5rJincubW9NWtyWeRpzZ/0ZIwOS3SbIVONmwKcVkVg==" saltValue="zS0WoqKhga+OLSdwO5TxEw==" spinCount="100000" sheet="1" objects="1" scenarios="1"/>
  <mergeCells count="9">
    <mergeCell ref="A48:B48"/>
    <mergeCell ref="G48:I48"/>
    <mergeCell ref="A1:I1"/>
    <mergeCell ref="A45:B45"/>
    <mergeCell ref="G45:I45"/>
    <mergeCell ref="A46:B46"/>
    <mergeCell ref="G46:I46"/>
    <mergeCell ref="A47:B47"/>
    <mergeCell ref="G47:I47"/>
  </mergeCells>
  <dataValidations count="3">
    <dataValidation type="list" allowBlank="1" showInputMessage="1" showErrorMessage="1" sqref="B32">
      <formula1>#REF!</formula1>
    </dataValidation>
    <dataValidation type="list" allowBlank="1" showInputMessage="1" showErrorMessage="1" errorTitle="DUR" error="Liste dışı veri girişi yapmaya çalışıyorsunuz.Verinizi açılan listeden seçiniz!" sqref="B6">
      <formula1>"15%,20%"</formula1>
    </dataValidation>
    <dataValidation type="list" allowBlank="1" showInputMessage="1" showErrorMessage="1" errorTitle="DUR" error="Liste dışı veri girişi yapmaya çalışıyorsunuz.Verinizi açılan listeden seçiniz!" sqref="B5">
      <formula1>"Lisans,Yüksek Lisans,Doktora"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A2" sqref="A2"/>
    </sheetView>
  </sheetViews>
  <sheetFormatPr defaultRowHeight="15" x14ac:dyDescent="0.25"/>
  <cols>
    <col min="1" max="1" width="28.5703125" bestFit="1" customWidth="1"/>
    <col min="2" max="2" width="66.5703125" customWidth="1"/>
  </cols>
  <sheetData>
    <row r="1" spans="1:7" x14ac:dyDescent="0.25">
      <c r="A1" s="46" t="s">
        <v>43</v>
      </c>
      <c r="B1" s="46"/>
      <c r="F1" s="11">
        <v>0.50979600000000003</v>
      </c>
      <c r="G1" t="e">
        <f>IF(OR(B5=#REF!,B12=#REF!),F1*140,1000)</f>
        <v>#REF!</v>
      </c>
    </row>
    <row r="2" spans="1:7" x14ac:dyDescent="0.25">
      <c r="A2" s="2" t="s">
        <v>2</v>
      </c>
      <c r="B2" s="3" t="s">
        <v>29</v>
      </c>
    </row>
    <row r="3" spans="1:7" x14ac:dyDescent="0.25">
      <c r="A3" s="2" t="s">
        <v>1</v>
      </c>
      <c r="B3" s="3" t="s">
        <v>30</v>
      </c>
    </row>
    <row r="4" spans="1:7" x14ac:dyDescent="0.25">
      <c r="A4" s="2" t="s">
        <v>0</v>
      </c>
      <c r="B4" s="2">
        <v>11440673174</v>
      </c>
    </row>
    <row r="5" spans="1:7" x14ac:dyDescent="0.25">
      <c r="A5" s="2" t="s">
        <v>28</v>
      </c>
      <c r="B5" s="3" t="s">
        <v>34</v>
      </c>
    </row>
    <row r="6" spans="1:7" x14ac:dyDescent="0.25">
      <c r="A6" s="6"/>
      <c r="B6" s="4"/>
    </row>
    <row r="7" spans="1:7" x14ac:dyDescent="0.25">
      <c r="A7" s="6"/>
      <c r="B7" s="4"/>
    </row>
    <row r="8" spans="1:7" x14ac:dyDescent="0.25">
      <c r="A8" s="3" t="s">
        <v>31</v>
      </c>
      <c r="B8" s="7">
        <f ca="1">YEAR(TODAY())</f>
        <v>2024</v>
      </c>
    </row>
    <row r="9" spans="1:7" x14ac:dyDescent="0.25">
      <c r="A9" s="3" t="s">
        <v>23</v>
      </c>
      <c r="B9" s="3" t="s">
        <v>33</v>
      </c>
    </row>
    <row r="10" spans="1:7" x14ac:dyDescent="0.25">
      <c r="A10" s="5" t="s">
        <v>24</v>
      </c>
      <c r="B10" s="12">
        <v>0.15</v>
      </c>
    </row>
    <row r="11" spans="1:7" x14ac:dyDescent="0.25">
      <c r="A11" s="1"/>
      <c r="B11" s="6"/>
    </row>
    <row r="12" spans="1:7" x14ac:dyDescent="0.25">
      <c r="A12" s="3" t="s">
        <v>3</v>
      </c>
      <c r="B12" s="3" t="s">
        <v>5</v>
      </c>
    </row>
    <row r="13" spans="1:7" x14ac:dyDescent="0.25">
      <c r="A13" s="3" t="s">
        <v>4</v>
      </c>
      <c r="B13" s="2" t="e">
        <f>VLOOKUP(B12,#REF!,2,FALSE)</f>
        <v>#REF!</v>
      </c>
    </row>
    <row r="14" spans="1:7" x14ac:dyDescent="0.25">
      <c r="A14" s="9" t="s">
        <v>32</v>
      </c>
      <c r="B14" s="2">
        <v>1</v>
      </c>
    </row>
    <row r="15" spans="1:7" x14ac:dyDescent="0.25">
      <c r="A15" s="8"/>
      <c r="B15" s="6"/>
    </row>
    <row r="16" spans="1:7" x14ac:dyDescent="0.25">
      <c r="A16" s="3" t="s">
        <v>25</v>
      </c>
      <c r="B16" s="10"/>
    </row>
    <row r="17" spans="1:2" x14ac:dyDescent="0.25">
      <c r="A17" s="3" t="s">
        <v>26</v>
      </c>
      <c r="B17" s="3"/>
    </row>
    <row r="18" spans="1:2" x14ac:dyDescent="0.25">
      <c r="A18" s="3" t="s">
        <v>27</v>
      </c>
      <c r="B18" s="3"/>
    </row>
  </sheetData>
  <mergeCells count="1">
    <mergeCell ref="A1:B1"/>
  </mergeCells>
  <dataValidations count="6">
    <dataValidation type="list" allowBlank="1" showInputMessage="1" showErrorMessage="1" sqref="B9">
      <formula1>"1.Dönem (Ocak-Haziran),2.Dönem (Temmuz-Aralık)"</formula1>
    </dataValidation>
    <dataValidation type="list" allowBlank="1" showInputMessage="1" showErrorMessage="1" sqref="B5">
      <formula1>"Lisans,Yüksek Lisans,Doktora"</formula1>
    </dataValidation>
    <dataValidation type="list" allowBlank="1" showInputMessage="1" showErrorMessage="1" sqref="B10">
      <formula1>"15%,20%,35%"</formula1>
    </dataValidation>
    <dataValidation type="list" allowBlank="1" showInputMessage="1" showErrorMessage="1" sqref="B12">
      <formula1>#REF!</formula1>
    </dataValidation>
    <dataValidation type="list" allowBlank="1" showInputMessage="1" showErrorMessage="1" sqref="B11">
      <formula1>#REF!</formula1>
    </dataValidation>
    <dataValidation type="list" allowBlank="1" showInputMessage="1" showErrorMessage="1" sqref="B14:B1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Bordro</vt:lpstr>
      <vt:lpstr>Bordro Arayüzü2</vt:lpstr>
      <vt:lpstr>Bordro!Yazdırma_Alanı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2024-01-29T13:00:25Z</dcterms:modified>
</cp:coreProperties>
</file>